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605" windowHeight="9195" activeTab="0"/>
  </bookViews>
  <sheets>
    <sheet name="P.O.P.C" sheetId="1" r:id="rId1"/>
    <sheet name="M.C.P.C" sheetId="2" r:id="rId2"/>
    <sheet name="C.F.F.P.C" sheetId="3" r:id="rId3"/>
    <sheet name="BDI P.C" sheetId="4" r:id="rId4"/>
  </sheets>
  <definedNames>
    <definedName name="_xlnm.Print_Area" localSheetId="3">'BDI P.C'!$B$1:$D$22</definedName>
    <definedName name="_xlnm.Print_Area" localSheetId="2">'C.F.F.P.C'!$B$1:$I$23</definedName>
    <definedName name="_xlnm.Print_Area" localSheetId="1">'M.C.P.C'!$B$1:$I$22</definedName>
    <definedName name="_xlnm.Print_Area" localSheetId="0">'P.O.P.C'!$B$1:$J$31</definedName>
  </definedNames>
  <calcPr fullCalcOnLoad="1"/>
</workbook>
</file>

<file path=xl/sharedStrings.xml><?xml version="1.0" encoding="utf-8"?>
<sst xmlns="http://schemas.openxmlformats.org/spreadsheetml/2006/main" count="126" uniqueCount="106">
  <si>
    <t>ITEM</t>
  </si>
  <si>
    <t>DESCRIÇÃO</t>
  </si>
  <si>
    <t>PLANILHA ORÇAMENTÁRIA DE CUSTOS</t>
  </si>
  <si>
    <t>CÓDIGO</t>
  </si>
  <si>
    <t>DIRETA</t>
  </si>
  <si>
    <t>INDIRETA</t>
  </si>
  <si>
    <t>(    )</t>
  </si>
  <si>
    <t>PREÇO TOTAL</t>
  </si>
  <si>
    <t xml:space="preserve">FORMA DE EXECUÇÃO: </t>
  </si>
  <si>
    <t>TOTAL GERAL DA OBRA</t>
  </si>
  <si>
    <t>m2</t>
  </si>
  <si>
    <t>m3</t>
  </si>
  <si>
    <t>OBR-VIA-160</t>
  </si>
  <si>
    <t>OBR-VIA-165</t>
  </si>
  <si>
    <t>FOLHA Nº: 01/01</t>
  </si>
  <si>
    <t>(  X   )</t>
  </si>
  <si>
    <t>QUANT.</t>
  </si>
  <si>
    <t>UNID.</t>
  </si>
  <si>
    <t>OBR-VIA-180</t>
  </si>
  <si>
    <t>Sub-Total</t>
  </si>
  <si>
    <t>PREFEITURA MUNICIPAL DE SÃO JOÃO DA PONTE</t>
  </si>
  <si>
    <t>%</t>
  </si>
  <si>
    <t>MOB-DES-020</t>
  </si>
  <si>
    <t>Obras até o valor de  1.000.000,00</t>
  </si>
  <si>
    <t>2.1</t>
  </si>
  <si>
    <t>1.1</t>
  </si>
  <si>
    <t>BDI</t>
  </si>
  <si>
    <t>2.0</t>
  </si>
  <si>
    <t>MOBILIZAÇÃO</t>
  </si>
  <si>
    <t>TOTAL PARCIAL DA OBRA</t>
  </si>
  <si>
    <t>Administração Central</t>
  </si>
  <si>
    <t>Lucro</t>
  </si>
  <si>
    <t>Despesas Financeiras</t>
  </si>
  <si>
    <t>ISS</t>
  </si>
  <si>
    <t>PIS</t>
  </si>
  <si>
    <t>CONFINS</t>
  </si>
  <si>
    <t>CPRB</t>
  </si>
  <si>
    <t>Tributos</t>
  </si>
  <si>
    <t>INSS</t>
  </si>
  <si>
    <t>AC</t>
  </si>
  <si>
    <t>L</t>
  </si>
  <si>
    <t>DF</t>
  </si>
  <si>
    <t>Seguros, Garantis e Risco</t>
  </si>
  <si>
    <t>S+G+R</t>
  </si>
  <si>
    <t>I</t>
  </si>
  <si>
    <t>BDI =( (1 + (AC+S+G+R))x(1+DF)x(1+L)) / ((1-(I+CPRB)))</t>
  </si>
  <si>
    <t>IMPRIMAÇÃO (EXECUÇÃO, INCLUINDO FORNECIMENTO E TRANSPORTE DO MATERIAL BETUMINOSO)</t>
  </si>
  <si>
    <t>CONCRETOBETUMINOSOUSINADOAQUENTE(FAIXAC)(EXECUÇÃO,INCLUINDOUSINAGEM,APLICAÇÃO,ESPALHAMENTOECOMPACTAÇÃO,FORNECIMENTOETRANSPORTEDOSAGREGADOSEDOMATERIALBETUMINOSO;EXCLUIOTRANSPORTEDA USINA ATÉ A PISTA)</t>
  </si>
  <si>
    <t>REGIÃO/MÊS DE REFERÊNCIA:</t>
  </si>
  <si>
    <t>ALISSON GUSMÃO CORDEIRO</t>
  </si>
  <si>
    <t>CREA/MG  167.936/D</t>
  </si>
  <si>
    <t>Engenheiro Civil</t>
  </si>
  <si>
    <t>FONTE</t>
  </si>
  <si>
    <t>PREÇO UNITÁRIO S/ BDI</t>
  </si>
  <si>
    <t>PREÇO UNITÁRIO C/ BDI</t>
  </si>
  <si>
    <t>MEMÓRIA DE CÁLCULO - PREFEITURA MUNICIPAL DE SÃO JOÃO DA  PONTE - CNPJ: 16.928.483/0001-29</t>
  </si>
  <si>
    <t>SETOP</t>
  </si>
  <si>
    <t>CONTRATANTE:</t>
  </si>
  <si>
    <t>ENGENHEIRO RESPONSÁVEL:</t>
  </si>
  <si>
    <t>DANILO WAGNER VELOSO</t>
  </si>
  <si>
    <t xml:space="preserve"> PREFEITO MUNICIPAL SÃO JOÃO DA PONTE -  MG</t>
  </si>
  <si>
    <t>Eng°. Responsável  CREA MG 167.936/D</t>
  </si>
  <si>
    <t>DESCRIÇÃO DOS SERVIÇOS</t>
  </si>
  <si>
    <t>VALOR (R$)</t>
  </si>
  <si>
    <t>% ITEM</t>
  </si>
  <si>
    <t>Valores totais</t>
  </si>
  <si>
    <t>Total</t>
  </si>
  <si>
    <t>CRONOGRAMA - PREFEITURA MUNICIPAL DE SÃO JOÃO DA  PONTE - CNPJ: 16.928.483/0001-29</t>
  </si>
  <si>
    <t>OBRA: PAVIMENTAÇÃO ASFÁLTICA PISTA DE CAMINHADA</t>
  </si>
  <si>
    <t>PINTURA DE LIGAÇÃO (EXECUÇÃO, INCLUINDO FORNECIMENTO E TRANSPORTE DO MATERIAL BETUMINOSO)</t>
  </si>
  <si>
    <t>LOCAL:  TRECHO DA MG-403 SÃO JOÃO DA PONTE A DISTRITO DE PORÇÕES</t>
  </si>
  <si>
    <t>RO-41368</t>
  </si>
  <si>
    <t>m3xkm</t>
  </si>
  <si>
    <t>1.0</t>
  </si>
  <si>
    <t>PAVIMENTAÇÂO</t>
  </si>
  <si>
    <t>PRAZO DE EXECUÇÃO: 30 DIAS</t>
  </si>
  <si>
    <t>1ª QUINZENA</t>
  </si>
  <si>
    <t>2ª QUINZENA</t>
  </si>
  <si>
    <t>OBR-VIA-435</t>
  </si>
  <si>
    <t>TRANSPORTE DE MATERIAL DE QUALQUER NATUREZA. DISTÂNCIA MÉDIA DE TRANSPORTE &gt;= 50,10 KM</t>
  </si>
  <si>
    <t>Ton x Km</t>
  </si>
  <si>
    <t xml:space="preserve">2.400,00m x 2,20m = </t>
  </si>
  <si>
    <t>5.280,00m² x 0,03m =</t>
  </si>
  <si>
    <t>SUB-BASE, SEMMISTURA, COMPACTADA NA ENERGIADOPROCTORINTERMEDIÁRIO(EXECUÇÃO,INCLUINDOESCAVAÇÃO,CARGA,DESCARGA,ESPALHAMENTO,UMIDECIMENTOECOMPACTAÇÃODOMATERIAL;EXCLUIAQUISIÇÃOETRANSPORTEDO MATERIAL)</t>
  </si>
  <si>
    <t>m³</t>
  </si>
  <si>
    <t>2.400,00m x 2,20m x 0,10m</t>
  </si>
  <si>
    <t>RO-43112</t>
  </si>
  <si>
    <t>90 km x 158,40m³</t>
  </si>
  <si>
    <t>TRANSPORTE DE CONCRETO BETUMINOSO USINADO A QUENTE. DISTÂNCIA MÉDIA DE TRANSPORTE&gt;= 50,10KM (DENSIDADE DE MATERIAL SOLTO)</t>
  </si>
  <si>
    <t>SERVIÇOS PRELIMINARES</t>
  </si>
  <si>
    <t>IIO-PLA-005</t>
  </si>
  <si>
    <t>FORNECIMENTO E COLOCAÇÃO DE PLACA DE OBRA EM CHAPA GALVANIZADA (3,00X1,50M)- EM CHAPA GALVANIZADA0,2 6A FIXADAS COM REBITES 540 E  RAFUSOS 3/8, EM ESTRUTURA METÁLICA VIGA U 2" ENRIJECIDA COM METALON 20X20, SUPORTEEM EUCALIPTO AUTOCLAVADO PINTADAS</t>
  </si>
  <si>
    <t>UND</t>
  </si>
  <si>
    <t>2.2</t>
  </si>
  <si>
    <t>2.3</t>
  </si>
  <si>
    <t>2.4</t>
  </si>
  <si>
    <t>2.5</t>
  </si>
  <si>
    <t>2.6</t>
  </si>
  <si>
    <t>2.7</t>
  </si>
  <si>
    <t>3.0</t>
  </si>
  <si>
    <t>3.1</t>
  </si>
  <si>
    <t>1 unidade</t>
  </si>
  <si>
    <t>pintura de ligação 0,50kg/m2 x 5280,00m2 = 2640kg - 2,64ton
imprimação 0,40kg/m2 x 5280,00m2 = 2112kg - 2,11ton
4,75 ton x 550 km</t>
  </si>
  <si>
    <t>BASE - '5280,00m2*0,10m*34km</t>
  </si>
  <si>
    <t>Data: 31/07/2020</t>
  </si>
  <si>
    <t xml:space="preserve">DATA: </t>
  </si>
</sst>
</file>

<file path=xl/styles.xml><?xml version="1.0" encoding="utf-8"?>
<styleSheet xmlns="http://schemas.openxmlformats.org/spreadsheetml/2006/main">
  <numFmts count="5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#,##0.00;[Red]#,##0.00"/>
    <numFmt numFmtId="177" formatCode="#,##0.000000000"/>
    <numFmt numFmtId="178" formatCode="&quot;R$ &quot;#,##0.00"/>
    <numFmt numFmtId="179" formatCode="#,##0.0;[Red]#,##0.0"/>
    <numFmt numFmtId="180" formatCode="#,##0;[Red]#,##0"/>
    <numFmt numFmtId="181" formatCode="0.0%"/>
    <numFmt numFmtId="182" formatCode="#,##0.000;[Red]#,##0.000"/>
    <numFmt numFmtId="183" formatCode="#,##0.0000;[Red]#,##0.0000"/>
    <numFmt numFmtId="184" formatCode="0.000000"/>
    <numFmt numFmtId="185" formatCode="0.00000"/>
    <numFmt numFmtId="186" formatCode="0.0000"/>
    <numFmt numFmtId="187" formatCode="0.000"/>
    <numFmt numFmtId="188" formatCode="_(* #,##0.000_);_(* \(#,##0.000\);_(* &quot;-&quot;??_);_(@_)"/>
    <numFmt numFmtId="189" formatCode="_(* #,##0.0000_);_(* \(#,##0.0000\);_(* &quot;-&quot;??_);_(@_)"/>
    <numFmt numFmtId="190" formatCode="#,##0.0"/>
    <numFmt numFmtId="191" formatCode="#,##0.000"/>
    <numFmt numFmtId="192" formatCode="0.000%"/>
    <numFmt numFmtId="193" formatCode="0.0000%"/>
    <numFmt numFmtId="194" formatCode="0.00000%"/>
    <numFmt numFmtId="195" formatCode="0.000000%"/>
    <numFmt numFmtId="196" formatCode="0.0000000%"/>
    <numFmt numFmtId="197" formatCode="0.00000000%"/>
    <numFmt numFmtId="198" formatCode="0.000000000%"/>
    <numFmt numFmtId="199" formatCode="0.0000000000%"/>
    <numFmt numFmtId="200" formatCode="0.00000000000%"/>
    <numFmt numFmtId="201" formatCode="0.000000000000%"/>
    <numFmt numFmtId="202" formatCode="0.0000000000000%"/>
    <numFmt numFmtId="203" formatCode="0.00000000000000%"/>
    <numFmt numFmtId="204" formatCode="0.0000000000"/>
    <numFmt numFmtId="205" formatCode="0.00000000000"/>
    <numFmt numFmtId="206" formatCode="0.000000000000"/>
    <numFmt numFmtId="207" formatCode="0.0000000000000"/>
    <numFmt numFmtId="208" formatCode="0.00000000000000"/>
    <numFmt numFmtId="209" formatCode="0.000000000000000"/>
    <numFmt numFmtId="210" formatCode="0.0000000000000000"/>
    <numFmt numFmtId="211" formatCode="&quot;Ativado&quot;;&quot;Ativado&quot;;&quot;Desativado&quot;"/>
    <numFmt numFmtId="212" formatCode="[$-416]dddd\,\ d&quot; de &quot;mmmm&quot; de &quot;yyyy"/>
    <numFmt numFmtId="213" formatCode="&quot;R$&quot;\ #,##0.00"/>
    <numFmt numFmtId="214" formatCode="#,##0.0000"/>
  </numFmts>
  <fonts count="44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5" fillId="0" borderId="0" xfId="0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/>
    </xf>
    <xf numFmtId="177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10" fontId="0" fillId="0" borderId="10" xfId="53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2" fontId="7" fillId="0" borderId="10" xfId="65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righ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/>
    </xf>
    <xf numFmtId="4" fontId="7" fillId="0" borderId="14" xfId="0" applyNumberFormat="1" applyFont="1" applyBorder="1" applyAlignment="1">
      <alignment horizontal="right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10" fontId="7" fillId="0" borderId="20" xfId="53" applyNumberFormat="1" applyFont="1" applyBorder="1" applyAlignment="1">
      <alignment horizontal="right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6" fillId="34" borderId="10" xfId="50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vertical="center"/>
    </xf>
    <xf numFmtId="171" fontId="7" fillId="0" borderId="10" xfId="65" applyFont="1" applyBorder="1" applyAlignment="1">
      <alignment vertical="center"/>
    </xf>
    <xf numFmtId="181" fontId="7" fillId="0" borderId="10" xfId="53" applyNumberFormat="1" applyFont="1" applyBorder="1" applyAlignment="1">
      <alignment/>
    </xf>
    <xf numFmtId="10" fontId="7" fillId="0" borderId="10" xfId="53" applyNumberFormat="1" applyFont="1" applyBorder="1" applyAlignment="1">
      <alignment horizontal="right" vertical="center" wrapText="1"/>
    </xf>
    <xf numFmtId="0" fontId="0" fillId="0" borderId="10" xfId="51" applyBorder="1" applyAlignment="1">
      <alignment horizontal="center"/>
      <protection/>
    </xf>
    <xf numFmtId="0" fontId="0" fillId="0" borderId="10" xfId="51" applyBorder="1" applyAlignment="1">
      <alignment horizontal="right"/>
      <protection/>
    </xf>
    <xf numFmtId="0" fontId="0" fillId="0" borderId="10" xfId="51" applyBorder="1">
      <alignment/>
      <protection/>
    </xf>
    <xf numFmtId="171" fontId="0" fillId="0" borderId="10" xfId="66" applyFont="1" applyBorder="1" applyAlignment="1">
      <alignment/>
    </xf>
    <xf numFmtId="10" fontId="0" fillId="0" borderId="10" xfId="54" applyNumberFormat="1" applyFont="1" applyBorder="1" applyAlignment="1">
      <alignment/>
    </xf>
    <xf numFmtId="9" fontId="0" fillId="35" borderId="10" xfId="54" applyFont="1" applyFill="1" applyBorder="1" applyAlignment="1">
      <alignment/>
    </xf>
    <xf numFmtId="171" fontId="0" fillId="0" borderId="10" xfId="51" applyNumberFormat="1" applyBorder="1">
      <alignment/>
      <protection/>
    </xf>
    <xf numFmtId="0" fontId="0" fillId="0" borderId="0" xfId="51">
      <alignment/>
      <protection/>
    </xf>
    <xf numFmtId="171" fontId="0" fillId="0" borderId="0" xfId="66" applyFont="1" applyAlignment="1">
      <alignment/>
    </xf>
    <xf numFmtId="0" fontId="0" fillId="0" borderId="0" xfId="51" applyFill="1" applyBorder="1" applyAlignment="1">
      <alignment horizontal="center"/>
      <protection/>
    </xf>
    <xf numFmtId="171" fontId="6" fillId="0" borderId="0" xfId="66" applyFont="1" applyFill="1" applyBorder="1" applyAlignment="1">
      <alignment/>
    </xf>
    <xf numFmtId="9" fontId="0" fillId="0" borderId="0" xfId="54" applyFill="1" applyBorder="1" applyAlignment="1">
      <alignment/>
    </xf>
    <xf numFmtId="171" fontId="6" fillId="0" borderId="10" xfId="51" applyNumberFormat="1" applyFont="1" applyFill="1" applyBorder="1">
      <alignment/>
      <protection/>
    </xf>
    <xf numFmtId="0" fontId="0" fillId="35" borderId="10" xfId="51" applyFill="1" applyBorder="1" applyAlignment="1">
      <alignment horizontal="right"/>
      <protection/>
    </xf>
    <xf numFmtId="9" fontId="0" fillId="35" borderId="10" xfId="54" applyFill="1" applyBorder="1" applyAlignment="1">
      <alignment/>
    </xf>
    <xf numFmtId="0" fontId="0" fillId="35" borderId="10" xfId="51" applyFill="1" applyBorder="1" applyAlignment="1">
      <alignment horizontal="center"/>
      <protection/>
    </xf>
    <xf numFmtId="213" fontId="0" fillId="0" borderId="10" xfId="66" applyNumberFormat="1" applyFont="1" applyBorder="1" applyAlignment="1">
      <alignment/>
    </xf>
    <xf numFmtId="9" fontId="0" fillId="0" borderId="10" xfId="53" applyFont="1" applyBorder="1" applyAlignment="1">
      <alignment/>
    </xf>
    <xf numFmtId="213" fontId="0" fillId="35" borderId="10" xfId="54" applyNumberFormat="1" applyFont="1" applyFill="1" applyBorder="1" applyAlignment="1">
      <alignment/>
    </xf>
    <xf numFmtId="213" fontId="0" fillId="35" borderId="10" xfId="51" applyNumberFormat="1" applyFill="1" applyBorder="1">
      <alignment/>
      <protection/>
    </xf>
    <xf numFmtId="213" fontId="6" fillId="0" borderId="10" xfId="51" applyNumberFormat="1" applyFont="1" applyFill="1" applyBorder="1">
      <alignment/>
      <protection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213" fontId="7" fillId="0" borderId="10" xfId="0" applyNumberFormat="1" applyFont="1" applyBorder="1" applyAlignment="1">
      <alignment horizontal="right" vertical="center" wrapText="1"/>
    </xf>
    <xf numFmtId="213" fontId="7" fillId="0" borderId="14" xfId="0" applyNumberFormat="1" applyFont="1" applyBorder="1" applyAlignment="1">
      <alignment horizontal="right" vertical="center" wrapText="1"/>
    </xf>
    <xf numFmtId="213" fontId="8" fillId="0" borderId="14" xfId="0" applyNumberFormat="1" applyFont="1" applyBorder="1" applyAlignment="1">
      <alignment horizontal="right" vertical="center" wrapText="1"/>
    </xf>
    <xf numFmtId="213" fontId="7" fillId="33" borderId="10" xfId="0" applyNumberFormat="1" applyFont="1" applyFill="1" applyBorder="1" applyAlignment="1">
      <alignment horizontal="right" vertical="center" wrapText="1"/>
    </xf>
    <xf numFmtId="213" fontId="8" fillId="36" borderId="29" xfId="65" applyNumberFormat="1" applyFont="1" applyFill="1" applyBorder="1" applyAlignment="1">
      <alignment horizontal="center" vertical="center" wrapText="1"/>
    </xf>
    <xf numFmtId="213" fontId="6" fillId="35" borderId="10" xfId="66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8" fillId="0" borderId="3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0" fontId="9" fillId="0" borderId="11" xfId="0" applyFont="1" applyBorder="1" applyAlignment="1">
      <alignment horizontal="right" vertical="center" wrapText="1"/>
    </xf>
    <xf numFmtId="0" fontId="9" fillId="0" borderId="15" xfId="0" applyFont="1" applyBorder="1" applyAlignment="1">
      <alignment horizontal="right" vertical="center" wrapText="1"/>
    </xf>
    <xf numFmtId="0" fontId="8" fillId="0" borderId="32" xfId="0" applyFont="1" applyBorder="1" applyAlignment="1">
      <alignment horizontal="right" vertical="center" wrapText="1"/>
    </xf>
    <xf numFmtId="0" fontId="8" fillId="0" borderId="33" xfId="0" applyFont="1" applyBorder="1" applyAlignment="1">
      <alignment horizontal="right" vertical="center" wrapText="1"/>
    </xf>
    <xf numFmtId="0" fontId="8" fillId="0" borderId="34" xfId="0" applyFont="1" applyBorder="1" applyAlignment="1">
      <alignment horizontal="right" vertical="center" wrapText="1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5" xfId="0" applyFont="1" applyBorder="1" applyAlignment="1">
      <alignment horizontal="left" vertical="top"/>
    </xf>
    <xf numFmtId="0" fontId="8" fillId="0" borderId="36" xfId="0" applyFont="1" applyBorder="1" applyAlignment="1">
      <alignment horizontal="left" vertical="top"/>
    </xf>
    <xf numFmtId="0" fontId="8" fillId="0" borderId="22" xfId="0" applyFont="1" applyBorder="1" applyAlignment="1">
      <alignment horizontal="left" vertical="top"/>
    </xf>
    <xf numFmtId="0" fontId="8" fillId="0" borderId="23" xfId="0" applyFont="1" applyBorder="1" applyAlignment="1">
      <alignment horizontal="left" vertical="center"/>
    </xf>
    <xf numFmtId="0" fontId="8" fillId="0" borderId="38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  <xf numFmtId="0" fontId="8" fillId="0" borderId="15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0" fillId="0" borderId="16" xfId="51" applyFont="1" applyFill="1" applyBorder="1" applyAlignment="1">
      <alignment horizontal="left" vertical="center" wrapText="1"/>
      <protection/>
    </xf>
    <xf numFmtId="0" fontId="0" fillId="0" borderId="15" xfId="51" applyFont="1" applyFill="1" applyBorder="1" applyAlignment="1">
      <alignment horizontal="left" vertical="center" wrapText="1"/>
      <protection/>
    </xf>
    <xf numFmtId="49" fontId="0" fillId="33" borderId="10" xfId="65" applyNumberFormat="1" applyFont="1" applyFill="1" applyBorder="1" applyAlignment="1" quotePrefix="1">
      <alignment horizontal="center" vertical="center" wrapText="1"/>
    </xf>
    <xf numFmtId="49" fontId="0" fillId="33" borderId="10" xfId="65" applyNumberFormat="1" applyFont="1" applyFill="1" applyBorder="1" applyAlignment="1" quotePrefix="1">
      <alignment horizontal="center" vertical="center"/>
    </xf>
    <xf numFmtId="0" fontId="3" fillId="0" borderId="10" xfId="0" applyFont="1" applyBorder="1" applyAlignment="1">
      <alignment horizontal="center"/>
    </xf>
    <xf numFmtId="0" fontId="6" fillId="36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6" fillId="37" borderId="16" xfId="50" applyFont="1" applyFill="1" applyBorder="1" applyAlignment="1">
      <alignment horizontal="left" vertical="center"/>
      <protection/>
    </xf>
    <xf numFmtId="0" fontId="6" fillId="37" borderId="11" xfId="50" applyFont="1" applyFill="1" applyBorder="1" applyAlignment="1">
      <alignment horizontal="left" vertical="center"/>
      <protection/>
    </xf>
    <xf numFmtId="0" fontId="6" fillId="37" borderId="13" xfId="50" applyFont="1" applyFill="1" applyBorder="1" applyAlignment="1">
      <alignment horizontal="left" vertical="center"/>
      <protection/>
    </xf>
    <xf numFmtId="181" fontId="0" fillId="33" borderId="16" xfId="53" applyNumberFormat="1" applyFont="1" applyFill="1" applyBorder="1" applyAlignment="1" quotePrefix="1">
      <alignment horizontal="center" vertical="center"/>
    </xf>
    <xf numFmtId="181" fontId="0" fillId="33" borderId="11" xfId="53" applyNumberFormat="1" applyFont="1" applyFill="1" applyBorder="1" applyAlignment="1" quotePrefix="1">
      <alignment horizontal="center" vertical="center"/>
    </xf>
    <xf numFmtId="181" fontId="0" fillId="33" borderId="15" xfId="53" applyNumberFormat="1" applyFont="1" applyFill="1" applyBorder="1" applyAlignment="1" quotePrefix="1">
      <alignment horizontal="center" vertical="center"/>
    </xf>
    <xf numFmtId="0" fontId="0" fillId="35" borderId="10" xfId="51" applyFill="1" applyBorder="1" applyAlignment="1">
      <alignment horizontal="center"/>
      <protection/>
    </xf>
    <xf numFmtId="0" fontId="0" fillId="0" borderId="10" xfId="51" applyBorder="1" applyAlignment="1">
      <alignment horizontal="center"/>
      <protection/>
    </xf>
    <xf numFmtId="0" fontId="0" fillId="0" borderId="10" xfId="51" applyBorder="1" applyAlignment="1">
      <alignment horizontal="left"/>
      <protection/>
    </xf>
    <xf numFmtId="4" fontId="0" fillId="0" borderId="10" xfId="51" applyNumberFormat="1" applyBorder="1" applyAlignment="1">
      <alignment horizontal="left"/>
      <protection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 2" xfId="51"/>
    <cellStyle name="Nota" xfId="52"/>
    <cellStyle name="Percent" xfId="53"/>
    <cellStyle name="Porcentagem 2 2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 3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781050</xdr:colOff>
      <xdr:row>0</xdr:row>
      <xdr:rowOff>104775</xdr:rowOff>
    </xdr:from>
    <xdr:to>
      <xdr:col>8</xdr:col>
      <xdr:colOff>428625</xdr:colOff>
      <xdr:row>0</xdr:row>
      <xdr:rowOff>933450</xdr:rowOff>
    </xdr:to>
    <xdr:pic>
      <xdr:nvPicPr>
        <xdr:cNvPr id="1" name="Imagem 0" descr="Descrição: LOGO 2017-202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104775"/>
          <a:ext cx="65722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171450</xdr:colOff>
      <xdr:row>0</xdr:row>
      <xdr:rowOff>114300</xdr:rowOff>
    </xdr:from>
    <xdr:to>
      <xdr:col>3</xdr:col>
      <xdr:colOff>3028950</xdr:colOff>
      <xdr:row>0</xdr:row>
      <xdr:rowOff>885825</xdr:rowOff>
    </xdr:to>
    <xdr:pic>
      <xdr:nvPicPr>
        <xdr:cNvPr id="1" name="Imagem 2" descr="LOGO 2017-202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114300"/>
          <a:ext cx="3686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95250</xdr:rowOff>
    </xdr:from>
    <xdr:to>
      <xdr:col>3</xdr:col>
      <xdr:colOff>762000</xdr:colOff>
      <xdr:row>0</xdr:row>
      <xdr:rowOff>866775</xdr:rowOff>
    </xdr:to>
    <xdr:pic>
      <xdr:nvPicPr>
        <xdr:cNvPr id="1" name="Imagem 5" descr="LOGO 2017-202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95250"/>
          <a:ext cx="36671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400050</xdr:colOff>
      <xdr:row>0</xdr:row>
      <xdr:rowOff>828675</xdr:rowOff>
    </xdr:to>
    <xdr:pic>
      <xdr:nvPicPr>
        <xdr:cNvPr id="1" name="Imagem 0" descr="Descrição: LOGO 2017-202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0"/>
          <a:ext cx="50673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erve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1"/>
  <sheetViews>
    <sheetView tabSelected="1" view="pageBreakPreview" zoomScale="55" zoomScaleNormal="85" zoomScaleSheetLayoutView="55" zoomScalePageLayoutView="0" workbookViewId="0" topLeftCell="A1">
      <selection activeCell="F31" sqref="F31:J31"/>
    </sheetView>
  </sheetViews>
  <sheetFormatPr defaultColWidth="9.140625" defaultRowHeight="12.75"/>
  <cols>
    <col min="1" max="1" width="9.140625" style="1" customWidth="1"/>
    <col min="2" max="2" width="5.28125" style="1" customWidth="1"/>
    <col min="3" max="3" width="14.28125" style="1" customWidth="1"/>
    <col min="4" max="4" width="12.421875" style="1" customWidth="1"/>
    <col min="5" max="5" width="54.140625" style="1" customWidth="1"/>
    <col min="6" max="6" width="9.140625" style="1" customWidth="1"/>
    <col min="7" max="7" width="12.28125" style="1" customWidth="1"/>
    <col min="8" max="8" width="15.8515625" style="1" customWidth="1"/>
    <col min="9" max="9" width="17.7109375" style="1" customWidth="1"/>
    <col min="10" max="10" width="22.28125" style="1" customWidth="1"/>
    <col min="11" max="11" width="11.7109375" style="1" bestFit="1" customWidth="1"/>
    <col min="12" max="12" width="10.140625" style="1" bestFit="1" customWidth="1"/>
    <col min="13" max="13" width="9.140625" style="1" customWidth="1"/>
    <col min="14" max="14" width="10.140625" style="1" bestFit="1" customWidth="1"/>
    <col min="15" max="16384" width="9.140625" style="1" customWidth="1"/>
  </cols>
  <sheetData>
    <row r="1" spans="2:10" ht="78" customHeight="1">
      <c r="B1" s="98"/>
      <c r="C1" s="99"/>
      <c r="D1" s="100"/>
      <c r="E1" s="100"/>
      <c r="F1" s="100"/>
      <c r="G1" s="100"/>
      <c r="H1" s="100"/>
      <c r="I1" s="100"/>
      <c r="J1" s="101"/>
    </row>
    <row r="2" spans="2:10" ht="20.25" customHeight="1" thickBot="1">
      <c r="B2" s="102" t="s">
        <v>2</v>
      </c>
      <c r="C2" s="103"/>
      <c r="D2" s="104"/>
      <c r="E2" s="104"/>
      <c r="F2" s="104"/>
      <c r="G2" s="104"/>
      <c r="H2" s="104"/>
      <c r="I2" s="104"/>
      <c r="J2" s="105"/>
    </row>
    <row r="3" spans="2:10" ht="19.5" customHeight="1">
      <c r="B3" s="106" t="s">
        <v>20</v>
      </c>
      <c r="C3" s="107"/>
      <c r="D3" s="107"/>
      <c r="E3" s="107"/>
      <c r="F3" s="107"/>
      <c r="G3" s="108"/>
      <c r="H3" s="109" t="s">
        <v>14</v>
      </c>
      <c r="I3" s="110"/>
      <c r="J3" s="111"/>
    </row>
    <row r="4" spans="2:10" ht="19.5" customHeight="1">
      <c r="B4" s="112" t="s">
        <v>68</v>
      </c>
      <c r="C4" s="113"/>
      <c r="D4" s="113"/>
      <c r="E4" s="113"/>
      <c r="F4" s="113"/>
      <c r="G4" s="114"/>
      <c r="H4" s="115" t="s">
        <v>105</v>
      </c>
      <c r="I4" s="116"/>
      <c r="J4" s="117"/>
    </row>
    <row r="5" spans="2:10" ht="19.5" customHeight="1">
      <c r="B5" s="79" t="s">
        <v>70</v>
      </c>
      <c r="C5" s="80"/>
      <c r="D5" s="80"/>
      <c r="E5" s="80"/>
      <c r="F5" s="81"/>
      <c r="G5" s="82" t="s">
        <v>8</v>
      </c>
      <c r="H5" s="83"/>
      <c r="I5" s="83"/>
      <c r="J5" s="84"/>
    </row>
    <row r="6" spans="2:10" ht="19.5" customHeight="1">
      <c r="B6" s="85" t="s">
        <v>48</v>
      </c>
      <c r="C6" s="86"/>
      <c r="D6" s="86"/>
      <c r="E6" s="86"/>
      <c r="F6" s="87"/>
      <c r="G6" s="28" t="s">
        <v>6</v>
      </c>
      <c r="H6" s="29" t="s">
        <v>4</v>
      </c>
      <c r="I6" s="14" t="s">
        <v>15</v>
      </c>
      <c r="J6" s="24" t="s">
        <v>5</v>
      </c>
    </row>
    <row r="7" spans="2:10" ht="19.5" customHeight="1" thickBot="1">
      <c r="B7" s="88" t="s">
        <v>75</v>
      </c>
      <c r="C7" s="89"/>
      <c r="D7" s="89"/>
      <c r="E7" s="89"/>
      <c r="F7" s="90"/>
      <c r="G7" s="30"/>
      <c r="H7" s="31"/>
      <c r="I7" s="32" t="s">
        <v>26</v>
      </c>
      <c r="J7" s="33">
        <f>'BDI P.C'!D13</f>
        <v>0.2255421040850587</v>
      </c>
    </row>
    <row r="8" spans="2:10" ht="45">
      <c r="B8" s="34" t="s">
        <v>0</v>
      </c>
      <c r="C8" s="35" t="s">
        <v>52</v>
      </c>
      <c r="D8" s="36" t="s">
        <v>3</v>
      </c>
      <c r="E8" s="36" t="s">
        <v>1</v>
      </c>
      <c r="F8" s="36" t="s">
        <v>17</v>
      </c>
      <c r="G8" s="36" t="s">
        <v>16</v>
      </c>
      <c r="H8" s="37" t="s">
        <v>53</v>
      </c>
      <c r="I8" s="37" t="s">
        <v>54</v>
      </c>
      <c r="J8" s="38" t="s">
        <v>7</v>
      </c>
    </row>
    <row r="9" spans="2:10" ht="15">
      <c r="B9" s="22" t="s">
        <v>73</v>
      </c>
      <c r="C9" s="26"/>
      <c r="D9" s="15"/>
      <c r="E9" s="15" t="s">
        <v>89</v>
      </c>
      <c r="F9" s="13"/>
      <c r="G9" s="17"/>
      <c r="H9" s="17"/>
      <c r="I9" s="17"/>
      <c r="J9" s="25"/>
    </row>
    <row r="10" spans="2:10" ht="99.75">
      <c r="B10" s="23" t="s">
        <v>25</v>
      </c>
      <c r="C10" s="27" t="s">
        <v>56</v>
      </c>
      <c r="D10" s="18" t="s">
        <v>90</v>
      </c>
      <c r="E10" s="19" t="s">
        <v>91</v>
      </c>
      <c r="F10" s="16" t="s">
        <v>92</v>
      </c>
      <c r="G10" s="17">
        <f>'M.C.P.C'!I8</f>
        <v>1</v>
      </c>
      <c r="H10" s="71">
        <v>1088.76</v>
      </c>
      <c r="I10" s="71">
        <f>ROUND(H10*$J$7+H10,2)</f>
        <v>1334.32</v>
      </c>
      <c r="J10" s="72">
        <f>ROUND((G10*I10),2)</f>
        <v>1334.32</v>
      </c>
    </row>
    <row r="11" spans="2:10" ht="15">
      <c r="B11" s="23"/>
      <c r="C11" s="27"/>
      <c r="D11" s="13"/>
      <c r="E11" s="20" t="s">
        <v>19</v>
      </c>
      <c r="F11" s="13"/>
      <c r="G11" s="17"/>
      <c r="H11" s="17"/>
      <c r="I11" s="17"/>
      <c r="J11" s="73">
        <f>SUM(J10)</f>
        <v>1334.32</v>
      </c>
    </row>
    <row r="12" spans="2:10" ht="15">
      <c r="B12" s="66"/>
      <c r="C12" s="67"/>
      <c r="D12" s="68"/>
      <c r="E12" s="68"/>
      <c r="F12" s="68"/>
      <c r="G12" s="68"/>
      <c r="H12" s="69"/>
      <c r="I12" s="69"/>
      <c r="J12" s="70"/>
    </row>
    <row r="13" spans="2:10" ht="15">
      <c r="B13" s="22" t="s">
        <v>27</v>
      </c>
      <c r="C13" s="26"/>
      <c r="D13" s="15"/>
      <c r="E13" s="15" t="s">
        <v>74</v>
      </c>
      <c r="F13" s="13"/>
      <c r="G13" s="17"/>
      <c r="H13" s="17"/>
      <c r="I13" s="17"/>
      <c r="J13" s="25"/>
    </row>
    <row r="14" spans="2:10" ht="85.5">
      <c r="B14" s="23" t="s">
        <v>24</v>
      </c>
      <c r="C14" s="27" t="s">
        <v>56</v>
      </c>
      <c r="D14" s="13" t="s">
        <v>86</v>
      </c>
      <c r="E14" s="19" t="s">
        <v>83</v>
      </c>
      <c r="F14" s="13" t="s">
        <v>84</v>
      </c>
      <c r="G14" s="17">
        <f>ROUND('M.C.P.C'!I11,2)</f>
        <v>528</v>
      </c>
      <c r="H14" s="71">
        <v>13.5</v>
      </c>
      <c r="I14" s="71">
        <f aca="true" t="shared" si="0" ref="I14:I20">ROUND(H14*$J$7+H14,2)</f>
        <v>16.54</v>
      </c>
      <c r="J14" s="72">
        <f aca="true" t="shared" si="1" ref="J14:J20">ROUND((G14*I14),2)</f>
        <v>8733.12</v>
      </c>
    </row>
    <row r="15" spans="2:10" ht="48" customHeight="1">
      <c r="B15" s="23" t="s">
        <v>93</v>
      </c>
      <c r="C15" s="27" t="s">
        <v>56</v>
      </c>
      <c r="D15" s="13" t="s">
        <v>12</v>
      </c>
      <c r="E15" s="19" t="s">
        <v>46</v>
      </c>
      <c r="F15" s="16" t="s">
        <v>10</v>
      </c>
      <c r="G15" s="17">
        <f>ROUND('M.C.P.C'!I12,2)</f>
        <v>5280</v>
      </c>
      <c r="H15" s="71">
        <v>6.73</v>
      </c>
      <c r="I15" s="71">
        <f t="shared" si="0"/>
        <v>8.25</v>
      </c>
      <c r="J15" s="72">
        <f t="shared" si="1"/>
        <v>43560</v>
      </c>
    </row>
    <row r="16" spans="2:10" ht="63" customHeight="1">
      <c r="B16" s="23" t="s">
        <v>94</v>
      </c>
      <c r="C16" s="27" t="s">
        <v>56</v>
      </c>
      <c r="D16" s="13" t="s">
        <v>13</v>
      </c>
      <c r="E16" s="19" t="s">
        <v>69</v>
      </c>
      <c r="F16" s="13" t="s">
        <v>10</v>
      </c>
      <c r="G16" s="17">
        <f>ROUND('M.C.P.C'!I13,2)</f>
        <v>5280</v>
      </c>
      <c r="H16" s="71">
        <v>1.41</v>
      </c>
      <c r="I16" s="71">
        <f t="shared" si="0"/>
        <v>1.73</v>
      </c>
      <c r="J16" s="72">
        <f t="shared" si="1"/>
        <v>9134.4</v>
      </c>
    </row>
    <row r="17" spans="2:10" ht="87" customHeight="1">
      <c r="B17" s="23" t="s">
        <v>95</v>
      </c>
      <c r="C17" s="27" t="s">
        <v>56</v>
      </c>
      <c r="D17" s="21" t="s">
        <v>18</v>
      </c>
      <c r="E17" s="19" t="s">
        <v>47</v>
      </c>
      <c r="F17" s="13" t="s">
        <v>11</v>
      </c>
      <c r="G17" s="17">
        <f>ROUND('M.C.P.C'!I14,2)</f>
        <v>158.4</v>
      </c>
      <c r="H17" s="74">
        <v>695.8</v>
      </c>
      <c r="I17" s="71">
        <f t="shared" si="0"/>
        <v>852.73</v>
      </c>
      <c r="J17" s="72">
        <f t="shared" si="1"/>
        <v>135072.43</v>
      </c>
    </row>
    <row r="18" spans="2:10" ht="57">
      <c r="B18" s="23" t="s">
        <v>96</v>
      </c>
      <c r="C18" s="27" t="s">
        <v>56</v>
      </c>
      <c r="D18" s="21" t="s">
        <v>71</v>
      </c>
      <c r="E18" s="19" t="s">
        <v>88</v>
      </c>
      <c r="F18" s="13" t="s">
        <v>72</v>
      </c>
      <c r="G18" s="17">
        <f>ROUND('M.C.P.C'!I15,2)</f>
        <v>14256</v>
      </c>
      <c r="H18" s="74">
        <v>0.79</v>
      </c>
      <c r="I18" s="71">
        <f t="shared" si="0"/>
        <v>0.97</v>
      </c>
      <c r="J18" s="72">
        <f t="shared" si="1"/>
        <v>13828.32</v>
      </c>
    </row>
    <row r="19" spans="2:10" ht="42.75">
      <c r="B19" s="23" t="s">
        <v>97</v>
      </c>
      <c r="C19" s="18" t="s">
        <v>56</v>
      </c>
      <c r="D19" s="18" t="s">
        <v>78</v>
      </c>
      <c r="E19" s="19" t="s">
        <v>79</v>
      </c>
      <c r="F19" s="16" t="s">
        <v>80</v>
      </c>
      <c r="G19" s="17">
        <f>ROUND('M.C.P.C'!I16,2)</f>
        <v>2612.5</v>
      </c>
      <c r="H19" s="74">
        <v>0.46</v>
      </c>
      <c r="I19" s="71">
        <f t="shared" si="0"/>
        <v>0.56</v>
      </c>
      <c r="J19" s="72">
        <f t="shared" si="1"/>
        <v>1463</v>
      </c>
    </row>
    <row r="20" spans="2:10" ht="42.75">
      <c r="B20" s="23" t="s">
        <v>98</v>
      </c>
      <c r="C20" s="18" t="s">
        <v>56</v>
      </c>
      <c r="D20" s="18" t="s">
        <v>78</v>
      </c>
      <c r="E20" s="19" t="s">
        <v>79</v>
      </c>
      <c r="F20" s="16" t="s">
        <v>80</v>
      </c>
      <c r="G20" s="17">
        <f>ROUND('M.C.P.C'!I17,2)</f>
        <v>1795.2</v>
      </c>
      <c r="H20" s="74">
        <v>0.46</v>
      </c>
      <c r="I20" s="71">
        <f t="shared" si="0"/>
        <v>0.56</v>
      </c>
      <c r="J20" s="72">
        <f t="shared" si="1"/>
        <v>1005.31</v>
      </c>
    </row>
    <row r="21" spans="2:10" ht="15">
      <c r="B21" s="23"/>
      <c r="C21" s="27"/>
      <c r="D21" s="13"/>
      <c r="E21" s="20" t="s">
        <v>19</v>
      </c>
      <c r="F21" s="13"/>
      <c r="G21" s="17"/>
      <c r="H21" s="71"/>
      <c r="I21" s="71"/>
      <c r="J21" s="73">
        <f>SUM(J14:J20)</f>
        <v>212796.58000000002</v>
      </c>
    </row>
    <row r="22" spans="2:11" ht="15">
      <c r="B22" s="91" t="s">
        <v>29</v>
      </c>
      <c r="C22" s="92"/>
      <c r="D22" s="93"/>
      <c r="E22" s="93"/>
      <c r="F22" s="93"/>
      <c r="G22" s="93"/>
      <c r="H22" s="93"/>
      <c r="I22" s="94"/>
      <c r="J22" s="73">
        <f>J21+J11</f>
        <v>214130.90000000002</v>
      </c>
      <c r="K22" s="5"/>
    </row>
    <row r="23" spans="2:11" ht="15">
      <c r="B23" s="22" t="s">
        <v>99</v>
      </c>
      <c r="C23" s="26"/>
      <c r="D23" s="15"/>
      <c r="E23" s="15" t="s">
        <v>28</v>
      </c>
      <c r="F23" s="13"/>
      <c r="G23" s="17"/>
      <c r="H23" s="17"/>
      <c r="I23" s="17"/>
      <c r="J23" s="25"/>
      <c r="K23" s="5"/>
    </row>
    <row r="24" spans="2:11" ht="28.5">
      <c r="B24" s="23" t="s">
        <v>100</v>
      </c>
      <c r="C24" s="27" t="s">
        <v>56</v>
      </c>
      <c r="D24" s="18" t="s">
        <v>22</v>
      </c>
      <c r="E24" s="19" t="s">
        <v>23</v>
      </c>
      <c r="F24" s="16" t="s">
        <v>21</v>
      </c>
      <c r="G24" s="44">
        <f>ROUND('M.C.P.C'!I21,4)</f>
        <v>0.005</v>
      </c>
      <c r="H24" s="71">
        <f>J22</f>
        <v>214130.90000000002</v>
      </c>
      <c r="I24" s="71">
        <f>+H24</f>
        <v>214130.90000000002</v>
      </c>
      <c r="J24" s="73">
        <f>ROUND((G24*I24),2)</f>
        <v>1070.65</v>
      </c>
      <c r="K24" s="5"/>
    </row>
    <row r="25" spans="2:11" ht="15.75" thickBot="1">
      <c r="B25" s="95" t="s">
        <v>9</v>
      </c>
      <c r="C25" s="96"/>
      <c r="D25" s="97"/>
      <c r="E25" s="97"/>
      <c r="F25" s="97"/>
      <c r="G25" s="97"/>
      <c r="H25" s="97"/>
      <c r="I25" s="97"/>
      <c r="J25" s="75">
        <f>+J22+J24</f>
        <v>215201.55000000002</v>
      </c>
      <c r="K25" s="2"/>
    </row>
    <row r="26" spans="2:10" ht="14.25" customHeight="1">
      <c r="B26" s="3"/>
      <c r="C26" s="3"/>
      <c r="D26" s="3"/>
      <c r="E26" s="3"/>
      <c r="F26" s="3"/>
      <c r="G26" s="3"/>
      <c r="H26" s="3"/>
      <c r="I26" s="3"/>
      <c r="J26" s="4"/>
    </row>
    <row r="27" ht="12.75" hidden="1"/>
    <row r="28" spans="2:10" ht="12.75">
      <c r="B28" s="78" t="s">
        <v>57</v>
      </c>
      <c r="C28" s="78"/>
      <c r="D28" s="78"/>
      <c r="E28" s="78"/>
      <c r="F28" s="78" t="s">
        <v>58</v>
      </c>
      <c r="G28" s="78"/>
      <c r="H28" s="78"/>
      <c r="I28" s="78"/>
      <c r="J28" s="78"/>
    </row>
    <row r="29" spans="2:10" ht="36" customHeight="1">
      <c r="B29" s="77"/>
      <c r="C29" s="77"/>
      <c r="D29" s="77"/>
      <c r="E29" s="77"/>
      <c r="F29" s="77"/>
      <c r="G29" s="77"/>
      <c r="H29" s="77"/>
      <c r="I29" s="77"/>
      <c r="J29" s="77"/>
    </row>
    <row r="30" spans="2:10" ht="12.75">
      <c r="B30" s="77"/>
      <c r="C30" s="77"/>
      <c r="D30" s="77"/>
      <c r="E30" s="77"/>
      <c r="F30" s="77"/>
      <c r="G30" s="77"/>
      <c r="H30" s="77"/>
      <c r="I30" s="77"/>
      <c r="J30" s="77"/>
    </row>
    <row r="31" spans="2:10" ht="12.75">
      <c r="B31" s="77"/>
      <c r="C31" s="77"/>
      <c r="D31" s="77"/>
      <c r="E31" s="77"/>
      <c r="F31" s="77"/>
      <c r="G31" s="77"/>
      <c r="H31" s="77"/>
      <c r="I31" s="77"/>
      <c r="J31" s="77"/>
    </row>
  </sheetData>
  <sheetProtection/>
  <mergeCells count="20">
    <mergeCell ref="B1:J1"/>
    <mergeCell ref="B2:J2"/>
    <mergeCell ref="B3:G3"/>
    <mergeCell ref="H3:J3"/>
    <mergeCell ref="B4:G4"/>
    <mergeCell ref="H4:J4"/>
    <mergeCell ref="B5:F5"/>
    <mergeCell ref="G5:J5"/>
    <mergeCell ref="B6:F6"/>
    <mergeCell ref="B7:F7"/>
    <mergeCell ref="B22:I22"/>
    <mergeCell ref="B25:I25"/>
    <mergeCell ref="B31:E31"/>
    <mergeCell ref="F31:J31"/>
    <mergeCell ref="B28:E28"/>
    <mergeCell ref="F28:J28"/>
    <mergeCell ref="B29:E29"/>
    <mergeCell ref="F29:J29"/>
    <mergeCell ref="B30:E30"/>
    <mergeCell ref="F30:J30"/>
  </mergeCells>
  <printOptions/>
  <pageMargins left="0.511811024" right="0.511811024" top="0.787401575" bottom="0.787401575" header="0.31496062" footer="0.31496062"/>
  <pageSetup horizontalDpi="600" verticalDpi="600" orientation="portrait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="60" zoomScaleNormal="70" zoomScalePageLayoutView="0" workbookViewId="0" topLeftCell="A10">
      <selection activeCell="D28" sqref="D28"/>
    </sheetView>
  </sheetViews>
  <sheetFormatPr defaultColWidth="9.140625" defaultRowHeight="12.75"/>
  <cols>
    <col min="1" max="1" width="9.140625" style="1" customWidth="1"/>
    <col min="2" max="2" width="5.28125" style="1" customWidth="1"/>
    <col min="3" max="3" width="12.421875" style="1" customWidth="1"/>
    <col min="4" max="4" width="54.140625" style="1" customWidth="1"/>
    <col min="5" max="5" width="9.140625" style="1" customWidth="1"/>
    <col min="6" max="8" width="19.421875" style="1" customWidth="1"/>
    <col min="9" max="9" width="12.140625" style="1" bestFit="1" customWidth="1"/>
    <col min="10" max="10" width="11.7109375" style="1" bestFit="1" customWidth="1"/>
    <col min="11" max="11" width="10.140625" style="1" bestFit="1" customWidth="1"/>
    <col min="12" max="12" width="9.140625" style="1" customWidth="1"/>
    <col min="13" max="13" width="10.140625" style="1" bestFit="1" customWidth="1"/>
    <col min="14" max="16384" width="9.140625" style="1" customWidth="1"/>
  </cols>
  <sheetData>
    <row r="1" spans="2:9" ht="78.75" customHeight="1">
      <c r="B1" s="122"/>
      <c r="C1" s="122"/>
      <c r="D1" s="122"/>
      <c r="E1" s="123" t="s">
        <v>55</v>
      </c>
      <c r="F1" s="123"/>
      <c r="G1" s="123"/>
      <c r="H1" s="123"/>
      <c r="I1" s="123"/>
    </row>
    <row r="3" spans="1:9" ht="13.5" customHeight="1">
      <c r="A3" s="1"/>
      <c r="B3" s="124" t="str">
        <f>'P.O.P.C'!B3</f>
        <v>PREFEITURA MUNICIPAL DE SÃO JOÃO DA PONTE</v>
      </c>
      <c r="C3" s="124"/>
      <c r="D3" s="124"/>
      <c r="E3" s="124"/>
      <c r="F3" s="124"/>
      <c r="G3" s="124"/>
      <c r="H3" s="124"/>
      <c r="I3" s="124"/>
    </row>
    <row r="4" spans="1:9" ht="13.5" customHeight="1">
      <c r="A4" s="1"/>
      <c r="B4" s="124" t="str">
        <f>'P.O.P.C'!B4</f>
        <v>OBRA: PAVIMENTAÇÃO ASFÁLTICA PISTA DE CAMINHADA</v>
      </c>
      <c r="C4" s="124"/>
      <c r="D4" s="124"/>
      <c r="E4" s="124"/>
      <c r="F4" s="124"/>
      <c r="G4" s="124"/>
      <c r="H4" s="124"/>
      <c r="I4" s="124"/>
    </row>
    <row r="5" spans="1:9" ht="13.5" customHeight="1">
      <c r="A5" s="1"/>
      <c r="B5" s="125" t="str">
        <f>'P.O.P.C'!B5</f>
        <v>LOCAL:  TRECHO DA MG-403 SÃO JOÃO DA PONTE A DISTRITO DE PORÇÕES</v>
      </c>
      <c r="C5" s="126"/>
      <c r="D5" s="126"/>
      <c r="E5" s="126"/>
      <c r="F5" s="126"/>
      <c r="G5" s="126"/>
      <c r="H5" s="126"/>
      <c r="I5" s="127"/>
    </row>
    <row r="7" spans="2:9" ht="13.5" customHeight="1">
      <c r="B7" s="39" t="str">
        <f>'P.O.P.C'!B9</f>
        <v>1.0</v>
      </c>
      <c r="C7" s="128" t="str">
        <f>'P.O.P.C'!E9</f>
        <v>SERVIÇOS PRELIMINARES</v>
      </c>
      <c r="D7" s="129"/>
      <c r="E7" s="129"/>
      <c r="F7" s="129"/>
      <c r="G7" s="129"/>
      <c r="H7" s="129"/>
      <c r="I7" s="130"/>
    </row>
    <row r="8" spans="2:9" ht="81" customHeight="1">
      <c r="B8" s="40" t="str">
        <f>'P.O.P.C'!B10</f>
        <v>1.1</v>
      </c>
      <c r="C8" s="118" t="str">
        <f>'P.O.P.C'!E10</f>
        <v>FORNECIMENTO E COLOCAÇÃO DE PLACA DE OBRA EM CHAPA GALVANIZADA (3,00X1,50M)- EM CHAPA GALVANIZADA0,2 6A FIXADAS COM REBITES 540 E  RAFUSOS 3/8, EM ESTRUTURA METÁLICA VIGA U 2" ENRIJECIDA COM METALON 20X20, SUPORTEEM EUCALIPTO AUTOCLAVADO PINTADAS</v>
      </c>
      <c r="D8" s="119"/>
      <c r="E8" s="41" t="str">
        <f>'P.O.P.C'!F10</f>
        <v>UND</v>
      </c>
      <c r="F8" s="120" t="s">
        <v>101</v>
      </c>
      <c r="G8" s="121"/>
      <c r="H8" s="121"/>
      <c r="I8" s="42">
        <v>1</v>
      </c>
    </row>
    <row r="10" spans="2:9" ht="13.5" customHeight="1">
      <c r="B10" s="39" t="str">
        <f>'P.O.P.C'!B13</f>
        <v>2.0</v>
      </c>
      <c r="C10" s="128" t="str">
        <f>'P.O.P.C'!E13</f>
        <v>PAVIMENTAÇÂO</v>
      </c>
      <c r="D10" s="129"/>
      <c r="E10" s="129"/>
      <c r="F10" s="129"/>
      <c r="G10" s="129"/>
      <c r="H10" s="129"/>
      <c r="I10" s="130"/>
    </row>
    <row r="11" spans="2:9" ht="81" customHeight="1">
      <c r="B11" s="40" t="str">
        <f>'P.O.P.C'!B14</f>
        <v>2.1</v>
      </c>
      <c r="C11" s="118" t="str">
        <f>'P.O.P.C'!E14</f>
        <v>SUB-BASE, SEMMISTURA, COMPACTADA NA ENERGIADOPROCTORINTERMEDIÁRIO(EXECUÇÃO,INCLUINDOESCAVAÇÃO,CARGA,DESCARGA,ESPALHAMENTO,UMIDECIMENTOECOMPACTAÇÃODOMATERIAL;EXCLUIAQUISIÇÃOETRANSPORTEDO MATERIAL)</v>
      </c>
      <c r="D11" s="119"/>
      <c r="E11" s="41" t="str">
        <f>'P.O.P.C'!F14</f>
        <v>m³</v>
      </c>
      <c r="F11" s="120" t="s">
        <v>85</v>
      </c>
      <c r="G11" s="121"/>
      <c r="H11" s="121"/>
      <c r="I11" s="42">
        <f>2400*2.2*0.1</f>
        <v>528</v>
      </c>
    </row>
    <row r="12" spans="2:9" ht="75" customHeight="1">
      <c r="B12" s="40" t="str">
        <f>'P.O.P.C'!B15</f>
        <v>2.2</v>
      </c>
      <c r="C12" s="118" t="str">
        <f>'P.O.P.C'!E15</f>
        <v>IMPRIMAÇÃO (EXECUÇÃO, INCLUINDO FORNECIMENTO E TRANSPORTE DO MATERIAL BETUMINOSO)</v>
      </c>
      <c r="D12" s="119"/>
      <c r="E12" s="41" t="str">
        <f>'P.O.P.C'!F15</f>
        <v>m2</v>
      </c>
      <c r="F12" s="120" t="s">
        <v>81</v>
      </c>
      <c r="G12" s="121"/>
      <c r="H12" s="121"/>
      <c r="I12" s="42">
        <f>2400*2.2</f>
        <v>5280</v>
      </c>
    </row>
    <row r="13" spans="2:9" ht="67.5" customHeight="1">
      <c r="B13" s="40" t="str">
        <f>'P.O.P.C'!B16</f>
        <v>2.3</v>
      </c>
      <c r="C13" s="118" t="str">
        <f>'P.O.P.C'!E16</f>
        <v>PINTURA DE LIGAÇÃO (EXECUÇÃO, INCLUINDO FORNECIMENTO E TRANSPORTE DO MATERIAL BETUMINOSO)</v>
      </c>
      <c r="D13" s="119"/>
      <c r="E13" s="41" t="str">
        <f>'P.O.P.C'!F16</f>
        <v>m2</v>
      </c>
      <c r="F13" s="120" t="s">
        <v>81</v>
      </c>
      <c r="G13" s="121"/>
      <c r="H13" s="121"/>
      <c r="I13" s="42">
        <f>I12</f>
        <v>5280</v>
      </c>
    </row>
    <row r="14" spans="2:9" ht="56.25" customHeight="1">
      <c r="B14" s="40" t="str">
        <f>'P.O.P.C'!B17</f>
        <v>2.4</v>
      </c>
      <c r="C14" s="118" t="str">
        <f>'P.O.P.C'!E17</f>
        <v>CONCRETOBETUMINOSOUSINADOAQUENTE(FAIXAC)(EXECUÇÃO,INCLUINDOUSINAGEM,APLICAÇÃO,ESPALHAMENTOECOMPACTAÇÃO,FORNECIMENTOETRANSPORTEDOSAGREGADOSEDOMATERIALBETUMINOSO;EXCLUIOTRANSPORTEDA USINA ATÉ A PISTA)</v>
      </c>
      <c r="D14" s="119"/>
      <c r="E14" s="41" t="str">
        <f>'P.O.P.C'!F17</f>
        <v>m3</v>
      </c>
      <c r="F14" s="120" t="s">
        <v>82</v>
      </c>
      <c r="G14" s="121"/>
      <c r="H14" s="121"/>
      <c r="I14" s="42">
        <f>+I13*0.03</f>
        <v>158.4</v>
      </c>
    </row>
    <row r="15" spans="2:9" ht="48" customHeight="1">
      <c r="B15" s="40" t="str">
        <f>'P.O.P.C'!B18</f>
        <v>2.5</v>
      </c>
      <c r="C15" s="118" t="str">
        <f>'P.O.P.C'!E18</f>
        <v>TRANSPORTE DE CONCRETO BETUMINOSO USINADO A QUENTE. DISTÂNCIA MÉDIA DE TRANSPORTE&gt;= 50,10KM (DENSIDADE DE MATERIAL SOLTO)</v>
      </c>
      <c r="D15" s="119"/>
      <c r="E15" s="41" t="str">
        <f>'P.O.P.C'!F18</f>
        <v>m3xkm</v>
      </c>
      <c r="F15" s="121" t="s">
        <v>87</v>
      </c>
      <c r="G15" s="121"/>
      <c r="H15" s="121"/>
      <c r="I15" s="42">
        <f>+I14*90</f>
        <v>14256</v>
      </c>
    </row>
    <row r="16" spans="2:9" ht="48" customHeight="1">
      <c r="B16" s="40" t="str">
        <f>'P.O.P.C'!B19</f>
        <v>2.6</v>
      </c>
      <c r="C16" s="118" t="str">
        <f>'P.O.P.C'!E19</f>
        <v>TRANSPORTE DE MATERIAL DE QUALQUER NATUREZA. DISTÂNCIA MÉDIA DE TRANSPORTE &gt;= 50,10 KM</v>
      </c>
      <c r="D16" s="119"/>
      <c r="E16" s="41" t="str">
        <f>'P.O.P.C'!F19</f>
        <v>Ton x Km</v>
      </c>
      <c r="F16" s="120" t="s">
        <v>102</v>
      </c>
      <c r="G16" s="121"/>
      <c r="H16" s="121"/>
      <c r="I16" s="42">
        <f>4.75*550</f>
        <v>2612.5</v>
      </c>
    </row>
    <row r="17" spans="2:9" ht="48" customHeight="1">
      <c r="B17" s="40" t="str">
        <f>'P.O.P.C'!B20</f>
        <v>2.7</v>
      </c>
      <c r="C17" s="118" t="str">
        <f>'P.O.P.C'!E20</f>
        <v>TRANSPORTE DE MATERIAL DE QUALQUER NATUREZA. DISTÂNCIA MÉDIA DE TRANSPORTE &gt;= 50,10 KM</v>
      </c>
      <c r="D17" s="119"/>
      <c r="E17" s="41" t="str">
        <f>'P.O.P.C'!F20</f>
        <v>Ton x Km</v>
      </c>
      <c r="F17" s="121" t="s">
        <v>103</v>
      </c>
      <c r="G17" s="121"/>
      <c r="H17" s="121"/>
      <c r="I17" s="42">
        <f>5280*0.01*34</f>
        <v>1795.2</v>
      </c>
    </row>
    <row r="20" spans="2:9" ht="13.5" customHeight="1">
      <c r="B20" s="39" t="str">
        <f>'P.O.P.C'!B23</f>
        <v>3.0</v>
      </c>
      <c r="C20" s="128" t="str">
        <f>'P.O.P.C'!E23</f>
        <v>MOBILIZAÇÃO</v>
      </c>
      <c r="D20" s="129"/>
      <c r="E20" s="129"/>
      <c r="F20" s="129"/>
      <c r="G20" s="129"/>
      <c r="H20" s="129"/>
      <c r="I20" s="130"/>
    </row>
    <row r="21" spans="2:9" ht="33.75" customHeight="1">
      <c r="B21" s="40" t="str">
        <f>'P.O.P.C'!B24</f>
        <v>3.1</v>
      </c>
      <c r="C21" s="118" t="str">
        <f>'P.O.P.C'!E24</f>
        <v>Obras até o valor de  1.000.000,00</v>
      </c>
      <c r="D21" s="119"/>
      <c r="E21" s="41" t="str">
        <f>'P.O.P.C'!F24</f>
        <v>%</v>
      </c>
      <c r="F21" s="131">
        <v>0.005</v>
      </c>
      <c r="G21" s="132"/>
      <c r="H21" s="133"/>
      <c r="I21" s="43">
        <v>0.005</v>
      </c>
    </row>
  </sheetData>
  <sheetProtection/>
  <mergeCells count="26">
    <mergeCell ref="C20:I20"/>
    <mergeCell ref="C7:I7"/>
    <mergeCell ref="C8:D8"/>
    <mergeCell ref="F8:H8"/>
    <mergeCell ref="C21:D21"/>
    <mergeCell ref="F21:H21"/>
    <mergeCell ref="C10:I10"/>
    <mergeCell ref="C12:D12"/>
    <mergeCell ref="F12:H12"/>
    <mergeCell ref="C14:D14"/>
    <mergeCell ref="C17:D17"/>
    <mergeCell ref="F17:H17"/>
    <mergeCell ref="B1:D1"/>
    <mergeCell ref="E1:I1"/>
    <mergeCell ref="B3:I3"/>
    <mergeCell ref="B4:I4"/>
    <mergeCell ref="B5:I5"/>
    <mergeCell ref="C11:D11"/>
    <mergeCell ref="F11:H11"/>
    <mergeCell ref="C13:D13"/>
    <mergeCell ref="F13:H13"/>
    <mergeCell ref="C16:D16"/>
    <mergeCell ref="F16:H16"/>
    <mergeCell ref="F14:H14"/>
    <mergeCell ref="C15:D15"/>
    <mergeCell ref="F15:H15"/>
  </mergeCells>
  <printOptions/>
  <pageMargins left="0.511811024" right="0.511811024" top="0.787401575" bottom="0.787401575" header="0.31496062" footer="0.31496062"/>
  <pageSetup horizontalDpi="600" verticalDpi="600"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3"/>
  <sheetViews>
    <sheetView view="pageBreakPreview" zoomScale="60" zoomScaleNormal="55" zoomScalePageLayoutView="0" workbookViewId="0" topLeftCell="A1">
      <selection activeCell="H18" sqref="H18"/>
    </sheetView>
  </sheetViews>
  <sheetFormatPr defaultColWidth="9.140625" defaultRowHeight="12.75"/>
  <cols>
    <col min="1" max="1" width="8.57421875" style="0" customWidth="1"/>
    <col min="2" max="2" width="9.00390625" style="0" customWidth="1"/>
    <col min="3" max="3" width="36.00390625" style="0" customWidth="1"/>
    <col min="4" max="5" width="15.140625" style="0" customWidth="1"/>
    <col min="6" max="6" width="17.7109375" style="0" customWidth="1"/>
    <col min="7" max="7" width="14.57421875" style="0" customWidth="1"/>
    <col min="8" max="8" width="19.28125" style="0" customWidth="1"/>
    <col min="9" max="9" width="20.7109375" style="0" customWidth="1"/>
    <col min="10" max="19" width="8.57421875" style="0" customWidth="1"/>
    <col min="20" max="20" width="8.57421875" style="6" customWidth="1"/>
    <col min="21" max="22" width="8.57421875" style="0" customWidth="1"/>
  </cols>
  <sheetData>
    <row r="1" spans="1:20" ht="78.75" customHeight="1">
      <c r="A1" s="1"/>
      <c r="B1" s="122"/>
      <c r="C1" s="122"/>
      <c r="D1" s="122"/>
      <c r="E1" s="123" t="s">
        <v>67</v>
      </c>
      <c r="F1" s="123"/>
      <c r="G1" s="123"/>
      <c r="H1" s="123"/>
      <c r="I1" s="123"/>
      <c r="J1" s="1"/>
      <c r="M1" s="1"/>
      <c r="N1" s="1"/>
      <c r="O1" s="1"/>
      <c r="P1" s="1"/>
      <c r="Q1" s="1"/>
      <c r="T1"/>
    </row>
    <row r="2" s="1" customFormat="1" ht="12.75"/>
    <row r="3" spans="1:20" ht="13.5" customHeight="1">
      <c r="A3" s="1"/>
      <c r="B3" s="124" t="e">
        <f>#REF!</f>
        <v>#REF!</v>
      </c>
      <c r="C3" s="124"/>
      <c r="D3" s="124"/>
      <c r="E3" s="124"/>
      <c r="F3" s="124"/>
      <c r="G3" s="124"/>
      <c r="H3" s="124"/>
      <c r="I3" s="124"/>
      <c r="J3" s="1"/>
      <c r="M3" s="1"/>
      <c r="N3" s="1"/>
      <c r="O3" s="1"/>
      <c r="P3" s="1"/>
      <c r="Q3" s="1"/>
      <c r="T3"/>
    </row>
    <row r="4" spans="1:20" ht="13.5" customHeight="1">
      <c r="A4" s="1"/>
      <c r="B4" s="124" t="str">
        <f>'P.O.P.C'!B4</f>
        <v>OBRA: PAVIMENTAÇÃO ASFÁLTICA PISTA DE CAMINHADA</v>
      </c>
      <c r="C4" s="124"/>
      <c r="D4" s="124"/>
      <c r="E4" s="124"/>
      <c r="F4" s="124"/>
      <c r="G4" s="124"/>
      <c r="H4" s="124"/>
      <c r="I4" s="124"/>
      <c r="J4" s="1"/>
      <c r="M4" s="1"/>
      <c r="N4" s="1"/>
      <c r="O4" s="1"/>
      <c r="P4" s="1"/>
      <c r="Q4" s="1"/>
      <c r="T4"/>
    </row>
    <row r="5" spans="1:20" ht="13.5" customHeight="1">
      <c r="A5" s="1"/>
      <c r="B5" s="124" t="str">
        <f>'P.O.P.C'!B5</f>
        <v>LOCAL:  TRECHO DA MG-403 SÃO JOÃO DA PONTE A DISTRITO DE PORÇÕES</v>
      </c>
      <c r="C5" s="124"/>
      <c r="D5" s="124"/>
      <c r="E5" s="124"/>
      <c r="F5" s="124"/>
      <c r="G5" s="124"/>
      <c r="H5" s="124"/>
      <c r="I5" s="124"/>
      <c r="J5" s="1"/>
      <c r="M5" s="1"/>
      <c r="N5" s="1"/>
      <c r="O5" s="1"/>
      <c r="P5" s="1"/>
      <c r="Q5" s="1"/>
      <c r="T5"/>
    </row>
    <row r="6" spans="2:9" ht="12.75">
      <c r="B6" s="138" t="str">
        <f>'P.O.P.C'!B7</f>
        <v>PRAZO DE EXECUÇÃO: 30 DIAS</v>
      </c>
      <c r="C6" s="138"/>
      <c r="D6" s="138"/>
      <c r="E6" s="138"/>
      <c r="F6" s="138"/>
      <c r="G6" s="138"/>
      <c r="H6" s="138"/>
      <c r="I6" s="138"/>
    </row>
    <row r="7" s="1" customFormat="1" ht="12.75"/>
    <row r="8" spans="2:9" ht="12.75">
      <c r="B8" s="60" t="s">
        <v>0</v>
      </c>
      <c r="C8" s="134" t="s">
        <v>62</v>
      </c>
      <c r="D8" s="134"/>
      <c r="E8" s="134"/>
      <c r="F8" s="58" t="s">
        <v>63</v>
      </c>
      <c r="G8" s="60" t="s">
        <v>64</v>
      </c>
      <c r="H8" s="60" t="s">
        <v>76</v>
      </c>
      <c r="I8" s="60" t="s">
        <v>77</v>
      </c>
    </row>
    <row r="9" spans="2:9" ht="12.75">
      <c r="B9" s="47"/>
      <c r="C9" s="135"/>
      <c r="D9" s="135"/>
      <c r="E9" s="135"/>
      <c r="F9" s="46"/>
      <c r="G9" s="47"/>
      <c r="H9" s="62">
        <v>1</v>
      </c>
      <c r="I9" s="47"/>
    </row>
    <row r="10" spans="2:9" ht="12.75">
      <c r="B10" s="45" t="str">
        <f>'P.O.P.C'!B9</f>
        <v>1.0</v>
      </c>
      <c r="C10" s="136" t="str">
        <f>'P.O.P.C'!E9</f>
        <v>SERVIÇOS PRELIMINARES</v>
      </c>
      <c r="D10" s="136"/>
      <c r="E10" s="136"/>
      <c r="F10" s="61">
        <f>'P.O.P.C'!J11</f>
        <v>1334.32</v>
      </c>
      <c r="G10" s="49">
        <f>ROUND(F10/$F$17,4)</f>
        <v>0.0062</v>
      </c>
      <c r="H10" s="63">
        <f>F10</f>
        <v>1334.32</v>
      </c>
      <c r="I10" s="63"/>
    </row>
    <row r="11" spans="2:9" ht="12.75">
      <c r="B11" s="45"/>
      <c r="C11" s="136"/>
      <c r="D11" s="136"/>
      <c r="E11" s="136"/>
      <c r="F11" s="61"/>
      <c r="G11" s="49"/>
      <c r="H11" s="62"/>
      <c r="I11" s="62"/>
    </row>
    <row r="12" spans="2:9" ht="12.75">
      <c r="B12" s="45" t="str">
        <f>'P.O.P.C'!B13</f>
        <v>2.0</v>
      </c>
      <c r="C12" s="136" t="str">
        <f>'P.O.P.C'!E13</f>
        <v>PAVIMENTAÇÂO</v>
      </c>
      <c r="D12" s="136"/>
      <c r="E12" s="136"/>
      <c r="F12" s="61">
        <f>'P.O.P.C'!J21</f>
        <v>212796.58000000002</v>
      </c>
      <c r="G12" s="49">
        <f>ROUND(F12/$F$17,4)</f>
        <v>0.9888</v>
      </c>
      <c r="H12" s="63">
        <f>ROUND(F12*H13,2)</f>
        <v>106398.29</v>
      </c>
      <c r="I12" s="63">
        <f>F12-H12</f>
        <v>106398.29000000002</v>
      </c>
    </row>
    <row r="13" spans="2:9" ht="12.75">
      <c r="B13" s="45"/>
      <c r="C13" s="136"/>
      <c r="D13" s="136"/>
      <c r="E13" s="136"/>
      <c r="F13" s="48"/>
      <c r="G13" s="49"/>
      <c r="H13" s="62">
        <v>0.5</v>
      </c>
      <c r="I13" s="62">
        <v>0.5</v>
      </c>
    </row>
    <row r="14" spans="2:9" ht="12.75">
      <c r="B14" s="45" t="str">
        <f>'P.O.P.C'!B23</f>
        <v>3.0</v>
      </c>
      <c r="C14" s="137" t="str">
        <f>'P.O.P.C'!E23</f>
        <v>MOBILIZAÇÃO</v>
      </c>
      <c r="D14" s="136"/>
      <c r="E14" s="136"/>
      <c r="F14" s="61">
        <f>'P.O.P.C'!J24</f>
        <v>1070.65</v>
      </c>
      <c r="G14" s="49">
        <f>ROUND(F14/$F$17,4)</f>
        <v>0.005</v>
      </c>
      <c r="H14" s="63">
        <f>F14</f>
        <v>1070.65</v>
      </c>
      <c r="I14" s="50"/>
    </row>
    <row r="15" spans="2:9" ht="12.75">
      <c r="B15" s="45"/>
      <c r="C15" s="136"/>
      <c r="D15" s="136"/>
      <c r="E15" s="136"/>
      <c r="F15" s="48"/>
      <c r="G15" s="49"/>
      <c r="H15" s="62">
        <v>1</v>
      </c>
      <c r="I15" s="51"/>
    </row>
    <row r="16" spans="2:9" ht="12.75">
      <c r="B16" s="52"/>
      <c r="C16" s="52"/>
      <c r="F16" s="53"/>
      <c r="G16" s="52"/>
      <c r="H16" s="52"/>
      <c r="I16" s="52"/>
    </row>
    <row r="17" spans="2:9" ht="12.75">
      <c r="B17" s="134" t="s">
        <v>65</v>
      </c>
      <c r="C17" s="134"/>
      <c r="D17" s="134"/>
      <c r="E17" s="134"/>
      <c r="F17" s="76">
        <f>F14+F12+F10</f>
        <v>215201.55000000002</v>
      </c>
      <c r="G17" s="59"/>
      <c r="H17" s="64">
        <f>+H14+H12+H10</f>
        <v>108803.26</v>
      </c>
      <c r="I17" s="64">
        <f>+I14+I12</f>
        <v>106398.29000000002</v>
      </c>
    </row>
    <row r="18" spans="2:9" ht="12.75">
      <c r="B18" s="54"/>
      <c r="C18" s="54"/>
      <c r="F18" s="55"/>
      <c r="G18" s="56"/>
      <c r="H18" s="57" t="s">
        <v>66</v>
      </c>
      <c r="I18" s="65">
        <f>H17+I17</f>
        <v>215201.55000000002</v>
      </c>
    </row>
    <row r="20" spans="2:9" ht="12.75">
      <c r="B20" s="78" t="s">
        <v>57</v>
      </c>
      <c r="C20" s="78"/>
      <c r="D20" s="78"/>
      <c r="E20" s="78"/>
      <c r="F20" s="78" t="s">
        <v>58</v>
      </c>
      <c r="G20" s="78"/>
      <c r="H20" s="78"/>
      <c r="I20" s="78"/>
    </row>
    <row r="21" spans="2:9" ht="39" customHeight="1">
      <c r="B21" s="77"/>
      <c r="C21" s="77"/>
      <c r="D21" s="77"/>
      <c r="E21" s="77"/>
      <c r="F21" s="77"/>
      <c r="G21" s="77"/>
      <c r="H21" s="77"/>
      <c r="I21" s="77"/>
    </row>
    <row r="22" spans="2:9" ht="12.75">
      <c r="B22" s="77" t="s">
        <v>59</v>
      </c>
      <c r="C22" s="77"/>
      <c r="D22" s="77"/>
      <c r="E22" s="77"/>
      <c r="F22" s="77" t="s">
        <v>49</v>
      </c>
      <c r="G22" s="77"/>
      <c r="H22" s="77"/>
      <c r="I22" s="77"/>
    </row>
    <row r="23" spans="2:9" ht="12.75">
      <c r="B23" s="77" t="s">
        <v>60</v>
      </c>
      <c r="C23" s="77"/>
      <c r="D23" s="77"/>
      <c r="E23" s="77"/>
      <c r="F23" s="77" t="s">
        <v>61</v>
      </c>
      <c r="G23" s="77"/>
      <c r="H23" s="77"/>
      <c r="I23" s="77"/>
    </row>
  </sheetData>
  <sheetProtection/>
  <mergeCells count="23">
    <mergeCell ref="B1:D1"/>
    <mergeCell ref="E1:I1"/>
    <mergeCell ref="B3:I3"/>
    <mergeCell ref="B4:I4"/>
    <mergeCell ref="B5:I5"/>
    <mergeCell ref="B6:I6"/>
    <mergeCell ref="C8:E8"/>
    <mergeCell ref="C9:E9"/>
    <mergeCell ref="C12:E12"/>
    <mergeCell ref="C13:E13"/>
    <mergeCell ref="C14:E14"/>
    <mergeCell ref="C15:E15"/>
    <mergeCell ref="C10:E10"/>
    <mergeCell ref="C11:E11"/>
    <mergeCell ref="B22:E22"/>
    <mergeCell ref="F22:I22"/>
    <mergeCell ref="B23:E23"/>
    <mergeCell ref="F23:I23"/>
    <mergeCell ref="B17:E17"/>
    <mergeCell ref="B20:E20"/>
    <mergeCell ref="F20:I20"/>
    <mergeCell ref="B21:E21"/>
    <mergeCell ref="F21:I21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22"/>
  <sheetViews>
    <sheetView view="pageBreakPreview" zoomScale="85" zoomScaleSheetLayoutView="85" zoomScalePageLayoutView="0" workbookViewId="0" topLeftCell="A7">
      <selection activeCell="B17" sqref="B17"/>
    </sheetView>
  </sheetViews>
  <sheetFormatPr defaultColWidth="9.140625" defaultRowHeight="12.75"/>
  <cols>
    <col min="1" max="1" width="13.421875" style="0" customWidth="1"/>
    <col min="2" max="2" width="60.8515625" style="0" customWidth="1"/>
  </cols>
  <sheetData>
    <row r="1" ht="96" customHeight="1"/>
    <row r="2" spans="2:4" ht="12.75">
      <c r="B2" s="139" t="s">
        <v>26</v>
      </c>
      <c r="C2" s="139"/>
      <c r="D2" s="139"/>
    </row>
    <row r="3" spans="2:4" ht="12.75">
      <c r="B3" s="8" t="str">
        <f>'P.O.P.C'!B4</f>
        <v>OBRA: PAVIMENTAÇÃO ASFÁLTICA PISTA DE CAMINHADA</v>
      </c>
      <c r="C3" s="8"/>
      <c r="D3" s="8"/>
    </row>
    <row r="4" spans="2:4" ht="12.75">
      <c r="B4" s="9" t="s">
        <v>30</v>
      </c>
      <c r="C4" s="10">
        <v>0.02</v>
      </c>
      <c r="D4" s="9" t="s">
        <v>39</v>
      </c>
    </row>
    <row r="5" spans="2:4" ht="12.75">
      <c r="B5" s="9" t="s">
        <v>31</v>
      </c>
      <c r="C5" s="10">
        <v>0.06</v>
      </c>
      <c r="D5" s="9" t="s">
        <v>40</v>
      </c>
    </row>
    <row r="6" spans="2:4" ht="12.75">
      <c r="B6" s="9" t="s">
        <v>32</v>
      </c>
      <c r="C6" s="10">
        <v>0.005</v>
      </c>
      <c r="D6" s="9" t="s">
        <v>41</v>
      </c>
    </row>
    <row r="7" spans="2:4" ht="12.75">
      <c r="B7" s="9" t="s">
        <v>42</v>
      </c>
      <c r="C7" s="10">
        <v>0.0079</v>
      </c>
      <c r="D7" s="9" t="s">
        <v>43</v>
      </c>
    </row>
    <row r="8" spans="2:4" ht="12.75">
      <c r="B8" s="9" t="s">
        <v>37</v>
      </c>
      <c r="C8" s="10">
        <f>+C9+C10+C11</f>
        <v>0.0615</v>
      </c>
      <c r="D8" s="9" t="s">
        <v>44</v>
      </c>
    </row>
    <row r="9" spans="2:4" ht="12.75">
      <c r="B9" s="11" t="s">
        <v>33</v>
      </c>
      <c r="C9" s="10">
        <v>0.025</v>
      </c>
      <c r="D9" s="8"/>
    </row>
    <row r="10" spans="2:4" ht="12.75">
      <c r="B10" s="11" t="s">
        <v>34</v>
      </c>
      <c r="C10" s="10">
        <v>0.0065</v>
      </c>
      <c r="D10" s="8"/>
    </row>
    <row r="11" spans="2:4" ht="12.75">
      <c r="B11" s="11" t="s">
        <v>35</v>
      </c>
      <c r="C11" s="10">
        <v>0.03</v>
      </c>
      <c r="D11" s="8"/>
    </row>
    <row r="12" spans="2:4" ht="12.75">
      <c r="B12" s="12" t="s">
        <v>38</v>
      </c>
      <c r="C12" s="10">
        <v>0.045</v>
      </c>
      <c r="D12" s="9" t="s">
        <v>36</v>
      </c>
    </row>
    <row r="13" spans="2:4" ht="12.75">
      <c r="B13" s="140" t="s">
        <v>26</v>
      </c>
      <c r="C13" s="140"/>
      <c r="D13" s="10">
        <f>+((1+(C4+C7))*(1+C6)*(1+C5))/((1-(C8+C12)))-1</f>
        <v>0.2255421040850587</v>
      </c>
    </row>
    <row r="15" spans="2:5" ht="12.75">
      <c r="B15" s="141" t="s">
        <v>45</v>
      </c>
      <c r="C15" s="142"/>
      <c r="D15" s="142"/>
      <c r="E15" s="142"/>
    </row>
    <row r="17" ht="12.75">
      <c r="B17" t="s">
        <v>104</v>
      </c>
    </row>
    <row r="20" ht="12.75">
      <c r="B20" s="7" t="s">
        <v>49</v>
      </c>
    </row>
    <row r="21" ht="12.75">
      <c r="B21" s="7" t="s">
        <v>51</v>
      </c>
    </row>
    <row r="22" ht="12.75">
      <c r="B22" s="7" t="s">
        <v>50</v>
      </c>
    </row>
  </sheetData>
  <sheetProtection/>
  <mergeCells count="3">
    <mergeCell ref="B2:D2"/>
    <mergeCell ref="B13:C13"/>
    <mergeCell ref="B15:E15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Setop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Setop</dc:creator>
  <cp:keywords/>
  <dc:description/>
  <cp:lastModifiedBy>LAIANE</cp:lastModifiedBy>
  <cp:lastPrinted>2020-08-03T17:02:23Z</cp:lastPrinted>
  <dcterms:created xsi:type="dcterms:W3CDTF">2006-09-22T13:55:22Z</dcterms:created>
  <dcterms:modified xsi:type="dcterms:W3CDTF">2020-08-10T16:32:43Z</dcterms:modified>
  <cp:category/>
  <cp:version/>
  <cp:contentType/>
  <cp:contentStatus/>
</cp:coreProperties>
</file>